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iterate="1" iterateCount="100" iterateDelta="0.001"/>
</workbook>
</file>

<file path=xl/sharedStrings.xml><?xml version="1.0" encoding="utf-8"?>
<sst xmlns="http://schemas.openxmlformats.org/spreadsheetml/2006/main" count="58" uniqueCount="46">
  <si>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</si>
  <si>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</si>
  <si>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</si>
  <si>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</si>
  <si>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</si>
  <si>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</si>
  <si>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</si>
  <si>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</si>
  <si>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</si>
  <si>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</si>
  <si>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</si>
  <si>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</si>
  <si>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</si>
  <si>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</si>
  <si>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Credite acordate organizatiilor necomerciale</t>
  </si>
  <si>
    <t>a informatiei aferente activitatilor lor</t>
  </si>
  <si>
    <t>Informatia privind creditele</t>
  </si>
  <si>
    <t>Anexa 2</t>
  </si>
  <si>
    <t>Ramura creditului</t>
  </si>
  <si>
    <t>a BC "Moldova-Agroindbank" S.A.</t>
  </si>
  <si>
    <t>in MDL</t>
  </si>
  <si>
    <t>lunii precedente celei gestionare</t>
  </si>
  <si>
    <t>Credite acordate industriei productive</t>
  </si>
  <si>
    <t>la situatia  30.08.2022</t>
  </si>
  <si>
    <t>Credite acordate institutiilor finantate de la bugetul de stat</t>
  </si>
  <si>
    <t>acordate in MDL</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</si>
  <si>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</si>
  <si>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</si>
  <si>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</si>
  <si>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</si>
  <si>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</si>
  <si>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</si>
  <si>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</si>
  <si>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</si>
  <si>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</si>
  <si>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Nr. creditelor acordate in perioada lunii gestionare</t>
  </si>
  <si>
    <t>in valuta straina</t>
  </si>
  <si>
    <t>Credite acordate Casei Nationale de Asigurari Sociale/Companiei Nationale de Asigurari in Medicina</t>
  </si>
  <si>
    <t>Credite acordate Guvernului</t>
  </si>
  <si>
    <t>NOTĂ: 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nr.1 la Instrucțiunea privind modul de întocmire şi prezentare de către bănci a rapoartelor primare în vederea identificării şi supravegherii riscului de credit, aprobată prin Hotărârea Comitetului executiv al Băncii Naționale a Moldovei nr.54 din 9 martie 2016</t>
  </si>
  <si>
    <t>Vicepresedintele Comitetului de Conducere:</t>
  </si>
  <si>
    <t xml:space="preserve">Executorul si numarul telefonulu:        Gradinar Tatiana   0-22-30-32-80     </t>
  </si>
  <si>
    <t>Rata medie a dobanzii aferenta soldurilor creditelor **, %, la sfirsitul</t>
  </si>
  <si>
    <t>Data perfectarii:         19.09.2022</t>
  </si>
  <si>
    <t>Marcel Teleucă</t>
  </si>
  <si>
    <t>* sumele creditelor în valută străină se recalculează la cursul oficial al leului moldovenesc valabil la data gestionară.                                                                                                                                                                                                            ** se calculează conform punctului 4 din Instrucțiunea cu privire la modul de întocmire și prezentare a rapoartelor privind ratele dobânzilor aplicate de băncile din Republica Moldova, aprobată prin Hotărârea Comitetului executiv al Băncii Naționale a Moldovei nr.331 din 1 decembrie 2016 (în continuare – Instrucțiunea nr. 331/2016).                                                                                                                                          *** creditele acordate persoanelor fizice, cu excepţia persoanelor fizice care practică activitate, sunt clasificate la „Alte credite acordate”, conform caracteristicilor grupei de conturi 1490, 1510 şi altele, care nu au fost reflectate în celelalte tipuri de credit.                                                                                                                                                                                                                                                                                                                           **** credite acordate persoanelor fizice care nu practică activitate de întreprinzător</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</si>
</sst>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medium"/>
      <right>
        <color indexed="63"/>
      </right>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7">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protection/>
    </xf>
    <xf numFmtId="2" fontId="4" fillId="0" borderId="14" xfId="0" applyNumberFormat="1" applyFont="1" applyFill="1" applyBorder="1" applyAlignment="1" applyProtection="1">
      <alignment/>
      <protection/>
    </xf>
    <xf numFmtId="2" fontId="4" fillId="0" borderId="15"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0" fontId="4" fillId="0" borderId="17" xfId="0" applyNumberFormat="1" applyFont="1" applyFill="1" applyBorder="1" applyAlignment="1" applyProtection="1">
      <alignment wrapText="1"/>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14"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16"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4" fontId="4" fillId="0" borderId="31" xfId="0" applyNumberFormat="1" applyFont="1" applyFill="1" applyBorder="1" applyAlignment="1" applyProtection="1">
      <alignment/>
      <protection/>
    </xf>
    <xf numFmtId="174" fontId="4" fillId="0" borderId="0" xfId="0" applyNumberFormat="1" applyFont="1" applyAlignment="1">
      <alignment/>
    </xf>
    <xf numFmtId="0" fontId="4" fillId="0" borderId="33" xfId="0" applyFont="1" applyBorder="1" applyAlignment="1">
      <alignment/>
    </xf>
    <xf numFmtId="2" fontId="4" fillId="0" borderId="21"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0" fontId="4" fillId="0" borderId="0" xfId="0" applyNumberFormat="1" applyFont="1" applyFill="1" applyAlignment="1">
      <alignment/>
    </xf>
    <xf numFmtId="0" fontId="4" fillId="0" borderId="0" xfId="0" applyFont="1" applyFill="1" applyAlignment="1">
      <alignment/>
    </xf>
    <xf numFmtId="0" fontId="5" fillId="0" borderId="34"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protection/>
    </xf>
    <xf numFmtId="2" fontId="4" fillId="0" borderId="37" xfId="0" applyNumberFormat="1" applyFont="1" applyFill="1" applyBorder="1" applyAlignment="1" applyProtection="1">
      <alignment/>
      <protection/>
    </xf>
    <xf numFmtId="2" fontId="4" fillId="0" borderId="38"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39"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2" fontId="4" fillId="0" borderId="40" xfId="0" applyNumberFormat="1" applyFont="1" applyFill="1" applyBorder="1" applyAlignment="1" applyProtection="1">
      <alignment/>
      <protection/>
    </xf>
    <xf numFmtId="0" fontId="5" fillId="5" borderId="11" xfId="0" applyNumberFormat="1" applyFont="1" applyFill="1" applyBorder="1" applyAlignment="1" applyProtection="1">
      <alignment horizontal="center" vertical="center" wrapText="1"/>
      <protection/>
    </xf>
    <xf numFmtId="0" fontId="5" fillId="5" borderId="13" xfId="0" applyNumberFormat="1" applyFont="1" applyFill="1" applyBorder="1" applyAlignment="1" applyProtection="1">
      <alignment horizontal="center"/>
      <protection/>
    </xf>
    <xf numFmtId="2" fontId="4" fillId="5" borderId="14" xfId="0" applyNumberFormat="1" applyFont="1" applyFill="1" applyBorder="1" applyAlignment="1" applyProtection="1">
      <alignment/>
      <protection/>
    </xf>
    <xf numFmtId="2" fontId="4" fillId="5" borderId="15" xfId="0" applyNumberFormat="1" applyFont="1" applyFill="1" applyBorder="1" applyAlignment="1" applyProtection="1">
      <alignment/>
      <protection/>
    </xf>
    <xf numFmtId="2" fontId="4" fillId="5" borderId="16" xfId="0" applyNumberFormat="1" applyFont="1" applyFill="1" applyBorder="1" applyAlignment="1" applyProtection="1">
      <alignment/>
      <protection/>
    </xf>
    <xf numFmtId="2" fontId="4" fillId="5" borderId="31" xfId="0" applyNumberFormat="1" applyFont="1" applyFill="1" applyBorder="1" applyAlignment="1" applyProtection="1">
      <alignment/>
      <protection/>
    </xf>
    <xf numFmtId="4" fontId="4" fillId="5" borderId="31"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protection/>
    </xf>
    <xf numFmtId="3" fontId="4" fillId="0" borderId="14"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16"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0" fontId="5" fillId="0" borderId="41"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5" borderId="41" xfId="0" applyNumberFormat="1" applyFont="1" applyFill="1" applyBorder="1" applyAlignment="1" applyProtection="1">
      <alignment horizontal="center" vertical="center" wrapText="1"/>
      <protection/>
    </xf>
    <xf numFmtId="0" fontId="5" fillId="5" borderId="33"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1" fillId="0" borderId="0" xfId="0" applyFont="1" applyFill="1" applyAlignment="1">
      <alignment wrapText="1"/>
    </xf>
    <xf numFmtId="0" fontId="5" fillId="0" borderId="44"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2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tabSelected="1" zoomScale="136" zoomScaleNormal="136" zoomScalePageLayoutView="0" workbookViewId="0" topLeftCell="A1">
      <selection activeCell="B33" sqref="B33:P33"/>
    </sheetView>
  </sheetViews>
  <sheetFormatPr defaultColWidth="9.140625" defaultRowHeight="12.75"/>
  <cols>
    <col min="1" max="1" width="5.140625" style="1" customWidth="1"/>
    <col min="2" max="2" width="49.421875" style="1" customWidth="1"/>
    <col min="3" max="4" width="8.57421875" style="1" customWidth="1"/>
    <col min="5" max="6" width="9.140625" style="1" customWidth="1"/>
    <col min="7" max="7" width="14.7109375" style="1" customWidth="1"/>
    <col min="8" max="8" width="12.57421875" style="1" customWidth="1"/>
    <col min="9" max="9" width="14.28125" style="1" customWidth="1"/>
    <col min="10" max="10" width="13.421875" style="1" customWidth="1"/>
    <col min="11" max="12" width="9.140625" style="1" customWidth="1"/>
    <col min="13" max="13" width="14.00390625" style="1" customWidth="1"/>
    <col min="14" max="14" width="12.7109375" style="1" customWidth="1"/>
    <col min="15" max="15" width="12.421875" style="1" customWidth="1"/>
    <col min="16" max="16" width="15.00390625" style="1" customWidth="1"/>
    <col min="17" max="16384" width="9.140625" style="1" customWidth="1"/>
  </cols>
  <sheetData>
    <row r="1" spans="1:16" ht="12.75">
      <c r="A1" s="2"/>
      <c r="B1" s="2"/>
      <c r="C1" s="2"/>
      <c r="D1" s="2"/>
      <c r="E1" s="2"/>
      <c r="J1" s="2"/>
      <c r="K1" s="2"/>
      <c r="N1" s="16"/>
      <c r="O1" s="2"/>
      <c r="P1" s="2"/>
    </row>
    <row r="2" spans="1:16" ht="12.75">
      <c r="A2" s="2"/>
      <c r="B2" s="2"/>
      <c r="C2" s="2"/>
      <c r="D2" s="15"/>
      <c r="E2" s="2"/>
      <c r="J2" s="2"/>
      <c r="K2" s="2"/>
      <c r="N2" s="2"/>
      <c r="P2" s="12" t="s">
        <v>17</v>
      </c>
    </row>
    <row r="3" spans="1:16" ht="12.75">
      <c r="A3" s="2"/>
      <c r="B3" s="85" t="s">
        <v>16</v>
      </c>
      <c r="C3" s="85"/>
      <c r="D3" s="85"/>
      <c r="E3" s="85"/>
      <c r="F3" s="85"/>
      <c r="G3" s="85"/>
      <c r="H3" s="85"/>
      <c r="I3" s="85"/>
      <c r="J3" s="85"/>
      <c r="K3" s="85"/>
      <c r="L3" s="85"/>
      <c r="M3" s="86" t="s">
        <v>31</v>
      </c>
      <c r="N3" s="86"/>
      <c r="O3" s="86"/>
      <c r="P3" s="86"/>
    </row>
    <row r="4" spans="1:16" ht="12.75">
      <c r="A4" s="2"/>
      <c r="B4" s="85" t="s">
        <v>19</v>
      </c>
      <c r="C4" s="85"/>
      <c r="D4" s="85"/>
      <c r="E4" s="85"/>
      <c r="F4" s="85"/>
      <c r="G4" s="85"/>
      <c r="H4" s="85"/>
      <c r="I4" s="85"/>
      <c r="J4" s="85"/>
      <c r="K4" s="85"/>
      <c r="L4" s="85"/>
      <c r="M4" s="86" t="s">
        <v>3</v>
      </c>
      <c r="N4" s="86"/>
      <c r="O4" s="86"/>
      <c r="P4" s="86"/>
    </row>
    <row r="5" spans="1:16" ht="12.75">
      <c r="A5" s="2"/>
      <c r="B5" s="2"/>
      <c r="M5" s="86" t="s">
        <v>15</v>
      </c>
      <c r="N5" s="86"/>
      <c r="O5" s="86"/>
      <c r="P5" s="86"/>
    </row>
    <row r="6" spans="1:16" ht="12.75">
      <c r="A6" s="2"/>
      <c r="B6" s="85" t="s">
        <v>23</v>
      </c>
      <c r="C6" s="85"/>
      <c r="D6" s="85"/>
      <c r="E6" s="85"/>
      <c r="F6" s="85"/>
      <c r="G6" s="85"/>
      <c r="H6" s="85"/>
      <c r="I6" s="85"/>
      <c r="J6" s="85"/>
      <c r="K6" s="85"/>
      <c r="L6" s="85"/>
      <c r="M6" s="3"/>
      <c r="N6" s="3"/>
      <c r="O6" s="3"/>
      <c r="P6" s="3"/>
    </row>
    <row r="7" spans="1:13" ht="13.5" thickBot="1">
      <c r="A7" s="2"/>
      <c r="B7" s="2"/>
      <c r="M7" s="2"/>
    </row>
    <row r="8" spans="1:16" ht="57.75" customHeight="1" thickBot="1">
      <c r="A8" s="2"/>
      <c r="B8" s="74" t="s">
        <v>18</v>
      </c>
      <c r="C8" s="79" t="s">
        <v>35</v>
      </c>
      <c r="D8" s="79"/>
      <c r="E8" s="80" t="s">
        <v>11</v>
      </c>
      <c r="F8" s="80"/>
      <c r="G8" s="80"/>
      <c r="H8" s="80"/>
      <c r="I8" s="80"/>
      <c r="J8" s="80"/>
      <c r="K8" s="81" t="s">
        <v>42</v>
      </c>
      <c r="L8" s="82"/>
      <c r="M8" s="82"/>
      <c r="N8" s="82"/>
      <c r="O8" s="82"/>
      <c r="P8" s="82"/>
    </row>
    <row r="9" spans="1:16" ht="13.5" thickBot="1">
      <c r="A9" s="2"/>
      <c r="B9" s="74"/>
      <c r="C9" s="77" t="s">
        <v>20</v>
      </c>
      <c r="D9" s="83" t="s">
        <v>36</v>
      </c>
      <c r="E9" s="66" t="s">
        <v>6</v>
      </c>
      <c r="F9" s="67"/>
      <c r="G9" s="68" t="s">
        <v>21</v>
      </c>
      <c r="H9" s="69"/>
      <c r="I9" s="72" t="s">
        <v>34</v>
      </c>
      <c r="J9" s="69"/>
      <c r="K9" s="66" t="s">
        <v>6</v>
      </c>
      <c r="L9" s="67"/>
      <c r="M9" s="70" t="s">
        <v>21</v>
      </c>
      <c r="N9" s="71"/>
      <c r="O9" s="76" t="s">
        <v>34</v>
      </c>
      <c r="P9" s="76"/>
    </row>
    <row r="10" spans="1:16" ht="39" thickBot="1">
      <c r="A10" s="2"/>
      <c r="B10" s="75"/>
      <c r="C10" s="78"/>
      <c r="D10" s="84"/>
      <c r="E10" s="4" t="s">
        <v>25</v>
      </c>
      <c r="F10" s="5" t="s">
        <v>9</v>
      </c>
      <c r="G10" s="60" t="s">
        <v>25</v>
      </c>
      <c r="H10" s="60" t="s">
        <v>9</v>
      </c>
      <c r="I10" s="60" t="s">
        <v>25</v>
      </c>
      <c r="J10" s="60" t="s">
        <v>9</v>
      </c>
      <c r="K10" s="5" t="s">
        <v>25</v>
      </c>
      <c r="L10" s="5" t="s">
        <v>9</v>
      </c>
      <c r="M10" s="53" t="s">
        <v>25</v>
      </c>
      <c r="N10" s="53" t="s">
        <v>9</v>
      </c>
      <c r="O10" s="43" t="s">
        <v>25</v>
      </c>
      <c r="P10" s="44" t="s">
        <v>2</v>
      </c>
    </row>
    <row r="11" spans="1:16" ht="13.5" thickBot="1">
      <c r="A11" s="2"/>
      <c r="B11" s="6" t="s">
        <v>30</v>
      </c>
      <c r="C11" s="17">
        <v>1</v>
      </c>
      <c r="D11" s="7">
        <v>2</v>
      </c>
      <c r="E11" s="7">
        <v>3</v>
      </c>
      <c r="F11" s="7">
        <v>4</v>
      </c>
      <c r="G11" s="61">
        <v>5</v>
      </c>
      <c r="H11" s="61">
        <v>6</v>
      </c>
      <c r="I11" s="61">
        <v>7</v>
      </c>
      <c r="J11" s="61">
        <v>8</v>
      </c>
      <c r="K11" s="7">
        <v>9</v>
      </c>
      <c r="L11" s="7">
        <v>10</v>
      </c>
      <c r="M11" s="54">
        <v>11</v>
      </c>
      <c r="N11" s="54">
        <v>12</v>
      </c>
      <c r="O11" s="7">
        <v>13</v>
      </c>
      <c r="P11" s="45">
        <v>14</v>
      </c>
    </row>
    <row r="12" spans="1:16" ht="12.75">
      <c r="A12" s="2"/>
      <c r="B12" s="18" t="s">
        <v>26</v>
      </c>
      <c r="C12" s="19">
        <v>66</v>
      </c>
      <c r="D12" s="20">
        <v>3</v>
      </c>
      <c r="E12" s="21">
        <f>1427927800.94/1000</f>
        <v>1427927.80094</v>
      </c>
      <c r="F12" s="21">
        <f>424799971.76/1000</f>
        <v>424799.97176</v>
      </c>
      <c r="G12" s="62">
        <f>1383291318.57/1000</f>
        <v>1383291.31857</v>
      </c>
      <c r="H12" s="62">
        <f>411032709.89/1000</f>
        <v>411032.70989</v>
      </c>
      <c r="I12" s="62">
        <v>1117887</v>
      </c>
      <c r="J12" s="62">
        <v>442000</v>
      </c>
      <c r="K12" s="22">
        <v>12.558480914755</v>
      </c>
      <c r="L12" s="8">
        <v>4.23734247405591</v>
      </c>
      <c r="M12" s="55">
        <v>11.7059788800279</v>
      </c>
      <c r="N12" s="55">
        <v>4.23115763895075</v>
      </c>
      <c r="O12" s="39">
        <v>8.92543216317493</v>
      </c>
      <c r="P12" s="46">
        <v>4.11262147118128</v>
      </c>
    </row>
    <row r="13" spans="1:16" ht="12.75">
      <c r="A13" s="2"/>
      <c r="B13" s="23" t="s">
        <v>4</v>
      </c>
      <c r="C13" s="24">
        <v>8</v>
      </c>
      <c r="D13" s="25">
        <v>2</v>
      </c>
      <c r="E13" s="26">
        <v>821662.716</v>
      </c>
      <c r="F13" s="26">
        <v>1167560.67</v>
      </c>
      <c r="G13" s="63">
        <v>828910</v>
      </c>
      <c r="H13" s="63">
        <v>1076869</v>
      </c>
      <c r="I13" s="63">
        <v>814595</v>
      </c>
      <c r="J13" s="63">
        <v>765274</v>
      </c>
      <c r="K13" s="27">
        <v>11.2399002480178</v>
      </c>
      <c r="L13" s="9">
        <v>3.92110845922493</v>
      </c>
      <c r="M13" s="56">
        <v>10.8290009995773</v>
      </c>
      <c r="N13" s="56">
        <v>4.01978949926111</v>
      </c>
      <c r="O13" s="40">
        <v>8.04795991873881</v>
      </c>
      <c r="P13" s="47">
        <v>4.08709224411696</v>
      </c>
    </row>
    <row r="14" spans="1:16" ht="12.75">
      <c r="A14" s="2"/>
      <c r="B14" s="23" t="s">
        <v>13</v>
      </c>
      <c r="C14" s="24">
        <v>18</v>
      </c>
      <c r="D14" s="25">
        <v>4</v>
      </c>
      <c r="E14" s="26">
        <f>402582338.68/1000</f>
        <v>402582.33868</v>
      </c>
      <c r="F14" s="26">
        <f>345322043.38/1000</f>
        <v>345322.04338</v>
      </c>
      <c r="G14" s="63">
        <f>393273463.86/1000</f>
        <v>393273.46386</v>
      </c>
      <c r="H14" s="63">
        <f>341334643.25/1000</f>
        <v>341334.64325</v>
      </c>
      <c r="I14" s="63">
        <f>350180880.71/1000</f>
        <v>350180.88071</v>
      </c>
      <c r="J14" s="63">
        <f>133449062.66/1000</f>
        <v>133449.06266</v>
      </c>
      <c r="K14" s="27">
        <v>12.469998722587</v>
      </c>
      <c r="L14" s="9">
        <v>4.37175904467017</v>
      </c>
      <c r="M14" s="56">
        <v>12.5784072087596</v>
      </c>
      <c r="N14" s="56">
        <v>4.3382860441175</v>
      </c>
      <c r="O14" s="40">
        <v>8.40811882998734</v>
      </c>
      <c r="P14" s="47">
        <v>4.62769163229655</v>
      </c>
    </row>
    <row r="15" spans="1:16" ht="12.75">
      <c r="A15" s="2"/>
      <c r="B15" s="23" t="s">
        <v>5</v>
      </c>
      <c r="C15" s="24">
        <v>2290</v>
      </c>
      <c r="D15" s="25">
        <f>0</f>
        <v>0</v>
      </c>
      <c r="E15" s="26">
        <f>3573871652.90001/1000</f>
        <v>3573871.65290001</v>
      </c>
      <c r="F15" s="26">
        <f>0/1000</f>
        <v>0</v>
      </c>
      <c r="G15" s="63">
        <f>3601368363.68/1000</f>
        <v>3601368.36368</v>
      </c>
      <c r="H15" s="63">
        <f>0/1000</f>
        <v>0</v>
      </c>
      <c r="I15" s="63">
        <f>3569297814.67/1000</f>
        <v>3569297.81467</v>
      </c>
      <c r="J15" s="63">
        <f>4792250.74/1000</f>
        <v>4792.25074</v>
      </c>
      <c r="K15" s="27">
        <v>9.28321593476477</v>
      </c>
      <c r="L15" s="9">
        <v>0</v>
      </c>
      <c r="M15" s="56">
        <v>9.02851145328612</v>
      </c>
      <c r="N15" s="56">
        <v>0</v>
      </c>
      <c r="O15" s="48">
        <v>7.01147330138663</v>
      </c>
      <c r="P15" s="47">
        <v>4.15</v>
      </c>
    </row>
    <row r="16" spans="1:16" ht="12.75">
      <c r="A16" s="2"/>
      <c r="B16" s="23" t="s">
        <v>27</v>
      </c>
      <c r="C16" s="24">
        <v>2</v>
      </c>
      <c r="D16" s="25">
        <v>1</v>
      </c>
      <c r="E16" s="26">
        <f>292840061.56/1000</f>
        <v>292840.06156</v>
      </c>
      <c r="F16" s="26">
        <f>458593967.24/1000</f>
        <v>458593.96724</v>
      </c>
      <c r="G16" s="63">
        <f>357866707.83/1000</f>
        <v>357866.70782999997</v>
      </c>
      <c r="H16" s="63">
        <f>424312188.44/1000</f>
        <v>424312.18844</v>
      </c>
      <c r="I16" s="63">
        <f>492562623.9/1000</f>
        <v>492562.62389999995</v>
      </c>
      <c r="J16" s="63">
        <f>329060152.85/1000</f>
        <v>329060.15285</v>
      </c>
      <c r="K16" s="27">
        <v>14.0107963073282</v>
      </c>
      <c r="L16" s="9">
        <v>4.32035147660134</v>
      </c>
      <c r="M16" s="56">
        <v>13.9233976103717</v>
      </c>
      <c r="N16" s="56">
        <v>4.23212931082023</v>
      </c>
      <c r="O16" s="48">
        <v>11.1813570428284</v>
      </c>
      <c r="P16" s="47">
        <v>4.23531913025579</v>
      </c>
    </row>
    <row r="17" spans="1:16" ht="12" customHeight="1">
      <c r="A17" s="2"/>
      <c r="B17" s="23" t="s">
        <v>7</v>
      </c>
      <c r="C17" s="24">
        <f>0</f>
        <v>0</v>
      </c>
      <c r="D17" s="25">
        <f>0</f>
        <v>0</v>
      </c>
      <c r="E17" s="26">
        <f aca="true" t="shared" si="0" ref="E17:J18">0/1000</f>
        <v>0</v>
      </c>
      <c r="F17" s="26">
        <f t="shared" si="0"/>
        <v>0</v>
      </c>
      <c r="G17" s="63">
        <f t="shared" si="0"/>
        <v>0</v>
      </c>
      <c r="H17" s="63">
        <f t="shared" si="0"/>
        <v>0</v>
      </c>
      <c r="I17" s="63">
        <f t="shared" si="0"/>
        <v>0</v>
      </c>
      <c r="J17" s="63">
        <f t="shared" si="0"/>
        <v>0</v>
      </c>
      <c r="K17" s="27">
        <v>0</v>
      </c>
      <c r="L17" s="9">
        <v>0</v>
      </c>
      <c r="M17" s="56">
        <v>0</v>
      </c>
      <c r="N17" s="56">
        <v>0</v>
      </c>
      <c r="O17" s="48">
        <v>0</v>
      </c>
      <c r="P17" s="47">
        <v>0</v>
      </c>
    </row>
    <row r="18" spans="1:16" ht="12.75">
      <c r="A18" s="2"/>
      <c r="B18" s="23" t="s">
        <v>0</v>
      </c>
      <c r="C18" s="24">
        <f>0</f>
        <v>0</v>
      </c>
      <c r="D18" s="25">
        <f>0</f>
        <v>0</v>
      </c>
      <c r="E18" s="26">
        <f t="shared" si="0"/>
        <v>0</v>
      </c>
      <c r="F18" s="26">
        <f t="shared" si="0"/>
        <v>0</v>
      </c>
      <c r="G18" s="63">
        <f t="shared" si="0"/>
        <v>0</v>
      </c>
      <c r="H18" s="63">
        <f t="shared" si="0"/>
        <v>0</v>
      </c>
      <c r="I18" s="63">
        <f t="shared" si="0"/>
        <v>0</v>
      </c>
      <c r="J18" s="63">
        <f t="shared" si="0"/>
        <v>0</v>
      </c>
      <c r="K18" s="27">
        <v>0</v>
      </c>
      <c r="L18" s="9">
        <v>0</v>
      </c>
      <c r="M18" s="56">
        <v>0</v>
      </c>
      <c r="N18" s="56">
        <v>0</v>
      </c>
      <c r="O18" s="48">
        <v>0</v>
      </c>
      <c r="P18" s="47">
        <v>0</v>
      </c>
    </row>
    <row r="19" spans="1:16" ht="12.75">
      <c r="A19" s="2"/>
      <c r="B19" s="23" t="s">
        <v>24</v>
      </c>
      <c r="C19" s="24">
        <f>0</f>
        <v>0</v>
      </c>
      <c r="D19" s="25">
        <f>0</f>
        <v>0</v>
      </c>
      <c r="E19" s="26">
        <f>2000/1000</f>
        <v>2</v>
      </c>
      <c r="F19" s="26">
        <f>0/1000</f>
        <v>0</v>
      </c>
      <c r="G19" s="63">
        <f>2000/1000</f>
        <v>2</v>
      </c>
      <c r="H19" s="63">
        <f>0/1000</f>
        <v>0</v>
      </c>
      <c r="I19" s="63">
        <f>2000/1000</f>
        <v>2</v>
      </c>
      <c r="J19" s="63">
        <f>0/1000</f>
        <v>0</v>
      </c>
      <c r="K19" s="27">
        <v>9.5</v>
      </c>
      <c r="L19" s="9">
        <v>0</v>
      </c>
      <c r="M19" s="56">
        <v>9.5</v>
      </c>
      <c r="N19" s="56">
        <v>0</v>
      </c>
      <c r="O19" s="48">
        <v>8</v>
      </c>
      <c r="P19" s="47">
        <v>0</v>
      </c>
    </row>
    <row r="20" spans="1:16" ht="25.5">
      <c r="A20" s="2"/>
      <c r="B20" s="23" t="s">
        <v>37</v>
      </c>
      <c r="C20" s="24">
        <f>0</f>
        <v>0</v>
      </c>
      <c r="D20" s="25">
        <f>0</f>
        <v>0</v>
      </c>
      <c r="E20" s="26">
        <f>0/1000</f>
        <v>0</v>
      </c>
      <c r="F20" s="26">
        <f>0/1000</f>
        <v>0</v>
      </c>
      <c r="G20" s="63">
        <f>0/1000</f>
        <v>0</v>
      </c>
      <c r="H20" s="63">
        <f>0/1000</f>
        <v>0</v>
      </c>
      <c r="I20" s="63">
        <f>0/1000</f>
        <v>0</v>
      </c>
      <c r="J20" s="63">
        <f>0/1000</f>
        <v>0</v>
      </c>
      <c r="K20" s="27">
        <v>0</v>
      </c>
      <c r="L20" s="9">
        <v>0</v>
      </c>
      <c r="M20" s="56">
        <v>0</v>
      </c>
      <c r="N20" s="56">
        <v>0</v>
      </c>
      <c r="O20" s="48">
        <v>0</v>
      </c>
      <c r="P20" s="47">
        <v>0</v>
      </c>
    </row>
    <row r="21" spans="1:16" ht="12.75">
      <c r="A21" s="2"/>
      <c r="B21" s="23" t="s">
        <v>38</v>
      </c>
      <c r="C21" s="24">
        <f>0</f>
        <v>0</v>
      </c>
      <c r="D21" s="25">
        <f>0</f>
        <v>0</v>
      </c>
      <c r="E21" s="26">
        <f>0/1000</f>
        <v>0</v>
      </c>
      <c r="F21" s="26">
        <f>0/1000</f>
        <v>0</v>
      </c>
      <c r="G21" s="63">
        <f>0/1000</f>
        <v>0</v>
      </c>
      <c r="H21" s="63">
        <f>0/1000</f>
        <v>0</v>
      </c>
      <c r="I21" s="63">
        <f>0/1000</f>
        <v>0</v>
      </c>
      <c r="J21" s="63">
        <f>0/1000</f>
        <v>0</v>
      </c>
      <c r="K21" s="27">
        <v>0</v>
      </c>
      <c r="L21" s="9">
        <v>0</v>
      </c>
      <c r="M21" s="56">
        <v>0</v>
      </c>
      <c r="N21" s="56">
        <v>0</v>
      </c>
      <c r="O21" s="48">
        <v>0</v>
      </c>
      <c r="P21" s="47">
        <v>0</v>
      </c>
    </row>
    <row r="22" spans="1:16" ht="25.5">
      <c r="A22" s="2"/>
      <c r="B22" s="23" t="s">
        <v>28</v>
      </c>
      <c r="C22" s="24">
        <v>1</v>
      </c>
      <c r="D22" s="25">
        <f>0</f>
        <v>0</v>
      </c>
      <c r="E22" s="26">
        <f>393068851.1/1000</f>
        <v>393068.8511</v>
      </c>
      <c r="F22" s="26">
        <f>0/1000</f>
        <v>0</v>
      </c>
      <c r="G22" s="63">
        <f>371396791.1/1000</f>
        <v>371396.79110000003</v>
      </c>
      <c r="H22" s="63">
        <f>0/1000</f>
        <v>0</v>
      </c>
      <c r="I22" s="63">
        <f>352802249.86/1000</f>
        <v>352802.24986000004</v>
      </c>
      <c r="J22" s="63">
        <f>0/1000</f>
        <v>0</v>
      </c>
      <c r="K22" s="27">
        <v>10.8397830724929</v>
      </c>
      <c r="L22" s="9">
        <v>0</v>
      </c>
      <c r="M22" s="56">
        <v>10.6195110489957</v>
      </c>
      <c r="N22" s="56">
        <v>0</v>
      </c>
      <c r="O22" s="48">
        <v>6.64032537779917</v>
      </c>
      <c r="P22" s="47">
        <v>0</v>
      </c>
    </row>
    <row r="23" spans="1:16" ht="12.75">
      <c r="A23" s="2"/>
      <c r="B23" s="23" t="s">
        <v>22</v>
      </c>
      <c r="C23" s="24">
        <v>7</v>
      </c>
      <c r="D23" s="25">
        <v>3</v>
      </c>
      <c r="E23" s="26">
        <f>187538060.84/1000</f>
        <v>187538.06084</v>
      </c>
      <c r="F23" s="26">
        <f>733508097.61/1000</f>
        <v>733508.09761</v>
      </c>
      <c r="G23" s="63">
        <f>205475640.21/1000</f>
        <v>205475.64021</v>
      </c>
      <c r="H23" s="63">
        <f>731267610.52/1000</f>
        <v>731267.61052</v>
      </c>
      <c r="I23" s="63">
        <f>456617095.82/1000</f>
        <v>456617.09582</v>
      </c>
      <c r="J23" s="63">
        <f>651113553.7/1000</f>
        <v>651113.5537</v>
      </c>
      <c r="K23" s="27">
        <v>13.0682299914107</v>
      </c>
      <c r="L23" s="9">
        <v>4.29226543193199</v>
      </c>
      <c r="M23" s="56">
        <v>12.1605155879655</v>
      </c>
      <c r="N23" s="56">
        <v>4.27584612240239</v>
      </c>
      <c r="O23" s="48">
        <v>8.09679702045086</v>
      </c>
      <c r="P23" s="47">
        <v>4.13448529032302</v>
      </c>
    </row>
    <row r="24" spans="1:16" ht="12.75">
      <c r="A24" s="2"/>
      <c r="B24" s="23" t="s">
        <v>10</v>
      </c>
      <c r="C24" s="24">
        <v>75</v>
      </c>
      <c r="D24" s="25">
        <v>26</v>
      </c>
      <c r="E24" s="26">
        <v>2004503.166</v>
      </c>
      <c r="F24" s="26">
        <v>2285118.038</v>
      </c>
      <c r="G24" s="63">
        <v>2029254</v>
      </c>
      <c r="H24" s="63">
        <v>2225663</v>
      </c>
      <c r="I24" s="63">
        <v>1823743</v>
      </c>
      <c r="J24" s="63">
        <v>2385589</v>
      </c>
      <c r="K24" s="27">
        <v>11.2805861328922</v>
      </c>
      <c r="L24" s="9">
        <v>4.13504776283009</v>
      </c>
      <c r="M24" s="56">
        <v>10.9789783261413</v>
      </c>
      <c r="N24" s="56">
        <v>4.10072885015307</v>
      </c>
      <c r="O24" s="48">
        <v>8.32094728044462</v>
      </c>
      <c r="P24" s="47">
        <v>3.99349165714721</v>
      </c>
    </row>
    <row r="25" spans="1:16" ht="12.75">
      <c r="A25" s="2"/>
      <c r="B25" s="23" t="s">
        <v>29</v>
      </c>
      <c r="C25" s="24">
        <f>0+0</f>
        <v>0</v>
      </c>
      <c r="D25" s="25">
        <v>3</v>
      </c>
      <c r="E25" s="26">
        <f>(170286147.82+0)/1000</f>
        <v>170286.14781999998</v>
      </c>
      <c r="F25" s="26">
        <f>(224903095.95+0)/1000</f>
        <v>224903.09595</v>
      </c>
      <c r="G25" s="63">
        <f>(157136984.93+0)/1000</f>
        <v>157136.98493</v>
      </c>
      <c r="H25" s="63">
        <f>(201594279.23+0)/1000</f>
        <v>201594.27923</v>
      </c>
      <c r="I25" s="63">
        <f>(112201425+0)/1000</f>
        <v>112201.425</v>
      </c>
      <c r="J25" s="63">
        <f>(233243198.63+0)/1000</f>
        <v>233243.19863</v>
      </c>
      <c r="K25" s="27">
        <v>12.4657003321775</v>
      </c>
      <c r="L25" s="9">
        <v>4.18337131067848</v>
      </c>
      <c r="M25" s="56">
        <v>12.4387802950064</v>
      </c>
      <c r="N25" s="56">
        <v>4.31569755459127</v>
      </c>
      <c r="O25" s="48">
        <v>8.39978032587376</v>
      </c>
      <c r="P25" s="47">
        <v>4.41205188339686</v>
      </c>
    </row>
    <row r="26" spans="1:16" ht="25.5">
      <c r="A26" s="2"/>
      <c r="B26" s="23" t="s">
        <v>32</v>
      </c>
      <c r="C26" s="24">
        <v>53</v>
      </c>
      <c r="D26" s="25">
        <v>43</v>
      </c>
      <c r="E26" s="26">
        <v>3325692.992</v>
      </c>
      <c r="F26" s="26">
        <v>63095.869</v>
      </c>
      <c r="G26" s="63">
        <v>3350279</v>
      </c>
      <c r="H26" s="63">
        <v>18251</v>
      </c>
      <c r="I26" s="63">
        <v>2968839</v>
      </c>
      <c r="J26" s="63">
        <v>0</v>
      </c>
      <c r="K26" s="27">
        <v>10.0225949083248</v>
      </c>
      <c r="L26" s="9">
        <v>7.15993815217616</v>
      </c>
      <c r="M26" s="56">
        <v>10.197590385409</v>
      </c>
      <c r="N26" s="56">
        <v>8.04232876118072</v>
      </c>
      <c r="O26" s="48">
        <v>7.02197920478515</v>
      </c>
      <c r="P26" s="47">
        <v>10.1548384438253</v>
      </c>
    </row>
    <row r="27" spans="1:16" ht="12.75">
      <c r="A27" s="2"/>
      <c r="B27" s="23" t="s">
        <v>14</v>
      </c>
      <c r="C27" s="24">
        <f>0</f>
        <v>0</v>
      </c>
      <c r="D27" s="25">
        <f>0</f>
        <v>0</v>
      </c>
      <c r="E27" s="26">
        <f>512250/1000</f>
        <v>512.25</v>
      </c>
      <c r="F27" s="26">
        <f>0/1000</f>
        <v>0</v>
      </c>
      <c r="G27" s="63">
        <f>683000/1000</f>
        <v>683</v>
      </c>
      <c r="H27" s="63">
        <f>0/1000</f>
        <v>0</v>
      </c>
      <c r="I27" s="63">
        <f>1366000/1000</f>
        <v>1366</v>
      </c>
      <c r="J27" s="63">
        <v>0</v>
      </c>
      <c r="K27" s="27">
        <v>9</v>
      </c>
      <c r="L27" s="9">
        <v>0</v>
      </c>
      <c r="M27" s="56">
        <v>9</v>
      </c>
      <c r="N27" s="56">
        <v>0</v>
      </c>
      <c r="O27" s="48">
        <v>9</v>
      </c>
      <c r="P27" s="47">
        <v>0</v>
      </c>
    </row>
    <row r="28" spans="1:16" ht="12.75">
      <c r="A28" s="2"/>
      <c r="B28" s="23" t="s">
        <v>33</v>
      </c>
      <c r="C28" s="24">
        <v>152</v>
      </c>
      <c r="D28" s="25">
        <v>2</v>
      </c>
      <c r="E28" s="26">
        <f>(948650220.62+0)/1000</f>
        <v>948650.22062</v>
      </c>
      <c r="F28" s="26">
        <f>(15417346.93+0)/1000</f>
        <v>15417.34693</v>
      </c>
      <c r="G28" s="63">
        <f>(922744702.200001+0)/1000</f>
        <v>922744.702200001</v>
      </c>
      <c r="H28" s="63">
        <f>(13586382.71+0)/1000</f>
        <v>13586.382710000002</v>
      </c>
      <c r="I28" s="63">
        <f>(563307882.35+0)/1000</f>
        <v>563307.88235</v>
      </c>
      <c r="J28" s="63">
        <f>(15112868.48+0)/1000</f>
        <v>15112.868480000001</v>
      </c>
      <c r="K28" s="27">
        <v>12.9803556902443</v>
      </c>
      <c r="L28" s="9">
        <v>4.2589567090646</v>
      </c>
      <c r="M28" s="56">
        <v>11.9921139429699</v>
      </c>
      <c r="N28" s="56">
        <v>4.20183474056576</v>
      </c>
      <c r="O28" s="48">
        <v>9.53361641353748</v>
      </c>
      <c r="P28" s="47">
        <v>4.12756518863717</v>
      </c>
    </row>
    <row r="29" spans="1:16" ht="25.5">
      <c r="A29" s="2"/>
      <c r="B29" s="23" t="s">
        <v>1</v>
      </c>
      <c r="C29" s="24">
        <v>8</v>
      </c>
      <c r="D29" s="25">
        <v>6</v>
      </c>
      <c r="E29" s="26">
        <f>361526782.92/1000</f>
        <v>361526.78292</v>
      </c>
      <c r="F29" s="26">
        <f>388486878.1/1000</f>
        <v>388486.87810000003</v>
      </c>
      <c r="G29" s="63">
        <f>376170950.5/1000</f>
        <v>376170.9505</v>
      </c>
      <c r="H29" s="63">
        <f>390690295.49/1000</f>
        <v>390690.29549</v>
      </c>
      <c r="I29" s="63">
        <f>356243588.89/1000</f>
        <v>356243.58889</v>
      </c>
      <c r="J29" s="63">
        <f>390299808.57/1000</f>
        <v>390299.80857</v>
      </c>
      <c r="K29" s="27">
        <v>10.4391823663649</v>
      </c>
      <c r="L29" s="9">
        <v>4.90624486214043</v>
      </c>
      <c r="M29" s="56">
        <v>9.75653250513027</v>
      </c>
      <c r="N29" s="56">
        <v>4.87574411807026</v>
      </c>
      <c r="O29" s="48">
        <v>8.26560341994566</v>
      </c>
      <c r="P29" s="47">
        <v>4.40477626384709</v>
      </c>
    </row>
    <row r="30" spans="1:16" ht="12.75">
      <c r="A30" s="2"/>
      <c r="B30" s="23" t="s">
        <v>8</v>
      </c>
      <c r="C30" s="28">
        <v>13</v>
      </c>
      <c r="D30" s="29">
        <v>1</v>
      </c>
      <c r="E30" s="30">
        <f>149024780.39/1000</f>
        <v>149024.78039</v>
      </c>
      <c r="F30" s="30">
        <f>48192435.62/1000</f>
        <v>48192.43562</v>
      </c>
      <c r="G30" s="64">
        <v>150000</v>
      </c>
      <c r="H30" s="64">
        <f>46683843.69/1000</f>
        <v>46683.843689999994</v>
      </c>
      <c r="I30" s="64">
        <f>91551503.42/1000</f>
        <v>91551.50342000001</v>
      </c>
      <c r="J30" s="64">
        <f>53181922.22/1000</f>
        <v>53181.92222</v>
      </c>
      <c r="K30" s="31">
        <v>13.4596346021718</v>
      </c>
      <c r="L30" s="10">
        <v>4.40509911682899</v>
      </c>
      <c r="M30" s="57">
        <v>13.0205741459841</v>
      </c>
      <c r="N30" s="57">
        <v>4.34176621629632</v>
      </c>
      <c r="O30" s="49">
        <v>9.19458427244799</v>
      </c>
      <c r="P30" s="50">
        <v>4.78058230611282</v>
      </c>
    </row>
    <row r="31" spans="1:16" ht="13.5" thickBot="1">
      <c r="A31" s="2"/>
      <c r="B31" s="11" t="s">
        <v>12</v>
      </c>
      <c r="C31" s="32">
        <v>23668</v>
      </c>
      <c r="D31" s="33">
        <v>5310</v>
      </c>
      <c r="E31" s="34">
        <v>913954.569</v>
      </c>
      <c r="F31" s="34">
        <v>389074.653</v>
      </c>
      <c r="G31" s="65">
        <v>945285</v>
      </c>
      <c r="H31" s="65">
        <v>384743</v>
      </c>
      <c r="I31" s="65">
        <v>825283</v>
      </c>
      <c r="J31" s="65">
        <v>363428</v>
      </c>
      <c r="K31" s="35">
        <v>11.0188499655125</v>
      </c>
      <c r="L31" s="36">
        <v>2.57976259344625</v>
      </c>
      <c r="M31" s="58">
        <v>10.9976336669195</v>
      </c>
      <c r="N31" s="59">
        <v>2.58551095398635</v>
      </c>
      <c r="O31" s="51">
        <v>8.04807999351447</v>
      </c>
      <c r="P31" s="52">
        <v>2.60746189811824</v>
      </c>
    </row>
    <row r="32" spans="1:11" ht="12.75">
      <c r="A32" s="2"/>
      <c r="B32" s="2"/>
      <c r="K32" s="2"/>
    </row>
    <row r="33" spans="1:16" s="42" customFormat="1" ht="54.75" customHeight="1">
      <c r="A33" s="41"/>
      <c r="B33" s="73" t="s">
        <v>39</v>
      </c>
      <c r="C33" s="73"/>
      <c r="D33" s="73"/>
      <c r="E33" s="73"/>
      <c r="F33" s="73"/>
      <c r="G33" s="73"/>
      <c r="H33" s="73"/>
      <c r="I33" s="73"/>
      <c r="J33" s="73"/>
      <c r="K33" s="73"/>
      <c r="L33" s="73"/>
      <c r="M33" s="73"/>
      <c r="N33" s="73"/>
      <c r="O33" s="73"/>
      <c r="P33" s="73"/>
    </row>
    <row r="34" spans="1:16" s="42" customFormat="1" ht="87.75" customHeight="1">
      <c r="A34" s="41"/>
      <c r="B34" s="73" t="s">
        <v>45</v>
      </c>
      <c r="C34" s="73"/>
      <c r="D34" s="73"/>
      <c r="E34" s="73"/>
      <c r="F34" s="73"/>
      <c r="G34" s="73"/>
      <c r="H34" s="73"/>
      <c r="I34" s="73"/>
      <c r="J34" s="73"/>
      <c r="K34" s="73"/>
      <c r="L34" s="73"/>
      <c r="M34" s="73"/>
      <c r="N34" s="73"/>
      <c r="O34" s="73"/>
      <c r="P34" s="73"/>
    </row>
    <row r="35" spans="1:4" ht="12" customHeight="1">
      <c r="A35" s="2"/>
      <c r="B35" s="2"/>
      <c r="D35" s="37"/>
    </row>
    <row r="36" spans="1:4" ht="12" customHeight="1">
      <c r="A36" s="2"/>
      <c r="B36" s="2" t="s">
        <v>40</v>
      </c>
      <c r="C36" s="38"/>
      <c r="D36" s="1" t="s">
        <v>44</v>
      </c>
    </row>
    <row r="37" spans="1:2" ht="22.5" customHeight="1">
      <c r="A37" s="2"/>
      <c r="B37" s="2"/>
    </row>
    <row r="38" spans="1:2" ht="12.75">
      <c r="A38" s="2"/>
      <c r="B38" s="2" t="s">
        <v>41</v>
      </c>
    </row>
    <row r="39" spans="1:2" ht="12.75">
      <c r="A39" s="2"/>
      <c r="B39" s="2" t="s">
        <v>43</v>
      </c>
    </row>
  </sheetData>
  <sheetProtection/>
  <mergeCells count="20">
    <mergeCell ref="K8:P8"/>
    <mergeCell ref="B33:P33"/>
    <mergeCell ref="D9:D10"/>
    <mergeCell ref="E9:F9"/>
    <mergeCell ref="B3:L3"/>
    <mergeCell ref="B4:L4"/>
    <mergeCell ref="B6:L6"/>
    <mergeCell ref="M3:P3"/>
    <mergeCell ref="M4:P4"/>
    <mergeCell ref="M5:P5"/>
    <mergeCell ref="K9:L9"/>
    <mergeCell ref="G9:H9"/>
    <mergeCell ref="M9:N9"/>
    <mergeCell ref="I9:J9"/>
    <mergeCell ref="B34:P34"/>
    <mergeCell ref="B8:B10"/>
    <mergeCell ref="O9:P9"/>
    <mergeCell ref="C9:C10"/>
    <mergeCell ref="C8:D8"/>
    <mergeCell ref="E8:J8"/>
  </mergeCells>
  <printOptions/>
  <pageMargins left="0.75" right="0.75" top="1" bottom="1" header="0.5" footer="0.5"/>
  <pageSetup horizontalDpi="300" verticalDpi="300" orientation="portrait" paperSize="9" r:id="rId1"/>
  <headerFooter alignWithMargins="0">
    <oddHeader>&amp;R&amp;"Arial,Regular"&amp;08&amp;KB3B3B3maib | public
document creat în cadrul băncii</oddHeader>
    <evenHeader>&amp;R&amp;"Arial,Regular"&amp;08&amp;KB3B3B3maib | public
document creat în cadrul băncii</evenHeader>
    <firstHeader>&amp;R&amp;"Arial,Regular"&amp;08&amp;KB3B3B3maib | public
document creat în cadrul băncii</first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14" customWidth="1"/>
  </cols>
  <sheetData>
    <row r="1" spans="1:2" ht="12.75">
      <c r="A1" s="13"/>
      <c r="B1" s="13"/>
    </row>
    <row r="2" spans="1:2" ht="12.75">
      <c r="A2" s="13"/>
      <c r="B2" s="13"/>
    </row>
    <row r="3" spans="1:2" ht="12.75">
      <c r="A3" s="13"/>
      <c r="B3" s="13"/>
    </row>
    <row r="4" spans="1:2" ht="12.75">
      <c r="A4" s="13"/>
      <c r="B4" s="13"/>
    </row>
    <row r="5" spans="1:2" ht="12.75">
      <c r="A5" s="13"/>
      <c r="B5" s="13"/>
    </row>
    <row r="6" spans="1:2" ht="12.75">
      <c r="A6" s="13"/>
      <c r="B6" s="13"/>
    </row>
    <row r="7" spans="1:2" ht="12.75">
      <c r="A7" s="13"/>
      <c r="B7" s="13"/>
    </row>
    <row r="8" spans="1:2" ht="12.75">
      <c r="A8" s="13"/>
      <c r="B8" s="13"/>
    </row>
    <row r="9" spans="1:2" ht="12.75">
      <c r="A9" s="13"/>
      <c r="B9" s="13"/>
    </row>
    <row r="10" spans="1:2" ht="12.75">
      <c r="A10" s="13"/>
      <c r="B10" s="13"/>
    </row>
    <row r="11" spans="1:2" ht="12.75">
      <c r="A11" s="13"/>
      <c r="B11" s="13"/>
    </row>
    <row r="12" spans="1:9" ht="12.75">
      <c r="A12" s="13">
        <v>6</v>
      </c>
      <c r="B12" s="13">
        <v>0</v>
      </c>
      <c r="C12" s="14">
        <v>1427927800.94</v>
      </c>
      <c r="D12" s="14">
        <v>424799971.76</v>
      </c>
      <c r="E12" s="14">
        <v>1383291318.57</v>
      </c>
      <c r="F12" s="14">
        <v>411032709.89</v>
      </c>
      <c r="G12" s="14">
        <v>1102956869.09</v>
      </c>
      <c r="H12" s="14">
        <v>456930032.02</v>
      </c>
      <c r="I12" s="14">
        <v>1879180260.513</v>
      </c>
    </row>
    <row r="13" spans="1:9" ht="12.75">
      <c r="A13" s="13">
        <v>0</v>
      </c>
      <c r="B13" s="13">
        <v>1</v>
      </c>
      <c r="C13" s="14">
        <v>749507670.46</v>
      </c>
      <c r="D13" s="14">
        <v>1239715715.29</v>
      </c>
      <c r="E13" s="14">
        <v>754114035.7</v>
      </c>
      <c r="F13" s="14">
        <v>1151665725.14</v>
      </c>
      <c r="G13" s="14">
        <v>725638430.96</v>
      </c>
      <c r="H13" s="14">
        <v>854230487.81</v>
      </c>
      <c r="I13" s="14">
        <v>3491318801.4165</v>
      </c>
    </row>
    <row r="14" spans="1:9" ht="12.75">
      <c r="A14" s="13">
        <v>0</v>
      </c>
      <c r="B14" s="13">
        <v>1</v>
      </c>
      <c r="C14" s="14">
        <v>402582338.68</v>
      </c>
      <c r="D14" s="14">
        <v>345322043.38</v>
      </c>
      <c r="E14" s="14">
        <v>393273463.86</v>
      </c>
      <c r="F14" s="14">
        <v>341334643.25</v>
      </c>
      <c r="G14" s="14">
        <v>350180880.71</v>
      </c>
      <c r="H14" s="14">
        <v>133449062.66</v>
      </c>
      <c r="I14" s="14">
        <v>617561110.6095</v>
      </c>
    </row>
    <row r="15" spans="1:9" ht="12.75">
      <c r="A15" s="13">
        <v>95</v>
      </c>
      <c r="B15" s="13">
        <v>0</v>
      </c>
      <c r="C15" s="14">
        <v>3573871652.90001</v>
      </c>
      <c r="D15" s="14">
        <v>0</v>
      </c>
      <c r="E15" s="14">
        <v>3601368363.68</v>
      </c>
      <c r="F15" s="14">
        <v>0</v>
      </c>
      <c r="G15" s="14">
        <v>3569297814.67</v>
      </c>
      <c r="H15" s="14">
        <v>4792250.74</v>
      </c>
      <c r="I15" s="14">
        <v>19887840.571</v>
      </c>
    </row>
    <row r="16" spans="1:9" ht="12.75">
      <c r="A16" s="13">
        <v>0</v>
      </c>
      <c r="B16" s="13">
        <v>0</v>
      </c>
      <c r="C16" s="14">
        <v>292840061.56</v>
      </c>
      <c r="D16" s="14">
        <v>458593967.24</v>
      </c>
      <c r="E16" s="14">
        <v>357866707.83</v>
      </c>
      <c r="F16" s="14">
        <v>424312188.44</v>
      </c>
      <c r="G16" s="14">
        <v>492562623.9</v>
      </c>
      <c r="H16" s="14">
        <v>329060152.85</v>
      </c>
      <c r="I16" s="14">
        <v>1393674760.3705</v>
      </c>
    </row>
    <row r="17" spans="1:9" ht="12.75">
      <c r="A17" s="13">
        <v>0</v>
      </c>
      <c r="B17" s="13">
        <v>0</v>
      </c>
      <c r="C17" s="14">
        <v>0</v>
      </c>
      <c r="D17" s="14">
        <v>0</v>
      </c>
      <c r="E17" s="14">
        <v>0</v>
      </c>
      <c r="F17" s="14">
        <v>0</v>
      </c>
      <c r="G17" s="14">
        <v>0</v>
      </c>
      <c r="H17" s="14">
        <v>0</v>
      </c>
      <c r="I17" s="14">
        <v>0</v>
      </c>
    </row>
    <row r="18" spans="1:9" ht="12.75">
      <c r="A18" s="13">
        <v>0</v>
      </c>
      <c r="B18" s="13">
        <v>0</v>
      </c>
      <c r="C18" s="14">
        <v>0</v>
      </c>
      <c r="D18" s="14">
        <v>0</v>
      </c>
      <c r="E18" s="14">
        <v>0</v>
      </c>
      <c r="F18" s="14">
        <v>0</v>
      </c>
      <c r="G18" s="14">
        <v>0</v>
      </c>
      <c r="H18" s="14">
        <v>0</v>
      </c>
      <c r="I18" s="14">
        <v>0</v>
      </c>
    </row>
    <row r="19" spans="1:9" ht="12.75">
      <c r="A19" s="13">
        <v>0</v>
      </c>
      <c r="B19" s="13">
        <v>0</v>
      </c>
      <c r="C19" s="14">
        <v>2000</v>
      </c>
      <c r="D19" s="14">
        <v>0</v>
      </c>
      <c r="E19" s="14">
        <v>2000</v>
      </c>
      <c r="F19" s="14">
        <v>0</v>
      </c>
      <c r="G19" s="14">
        <v>2000</v>
      </c>
      <c r="H19" s="14">
        <v>0</v>
      </c>
      <c r="I19" s="14">
        <v>0</v>
      </c>
    </row>
    <row r="20" spans="1:9" ht="12.75">
      <c r="A20" s="13">
        <v>0</v>
      </c>
      <c r="B20" s="13">
        <v>0</v>
      </c>
      <c r="C20" s="14">
        <v>0</v>
      </c>
      <c r="D20" s="14">
        <v>0</v>
      </c>
      <c r="E20" s="14">
        <v>0</v>
      </c>
      <c r="F20" s="14">
        <v>0</v>
      </c>
      <c r="G20" s="14">
        <v>0</v>
      </c>
      <c r="H20" s="14">
        <v>0</v>
      </c>
      <c r="I20" s="14">
        <v>0</v>
      </c>
    </row>
    <row r="21" spans="1:9" ht="12.75">
      <c r="A21" s="13">
        <v>0</v>
      </c>
      <c r="B21" s="13">
        <v>0</v>
      </c>
      <c r="C21" s="14">
        <v>0</v>
      </c>
      <c r="D21" s="14">
        <v>0</v>
      </c>
      <c r="E21" s="14">
        <v>0</v>
      </c>
      <c r="F21" s="14">
        <v>0</v>
      </c>
      <c r="G21" s="14">
        <v>0</v>
      </c>
      <c r="H21" s="14">
        <v>0</v>
      </c>
      <c r="I21" s="14">
        <v>0</v>
      </c>
    </row>
    <row r="22" spans="1:9" ht="12.75">
      <c r="A22" s="13">
        <v>0</v>
      </c>
      <c r="B22" s="13">
        <v>0</v>
      </c>
      <c r="C22" s="14">
        <v>393068851.1</v>
      </c>
      <c r="D22" s="14">
        <v>0</v>
      </c>
      <c r="E22" s="14">
        <v>371396791.1</v>
      </c>
      <c r="F22" s="14">
        <v>0</v>
      </c>
      <c r="G22" s="14">
        <v>352802249.86</v>
      </c>
      <c r="H22" s="14">
        <v>0</v>
      </c>
      <c r="I22" s="14">
        <v>0</v>
      </c>
    </row>
    <row r="23" spans="1:9" ht="12.75">
      <c r="A23" s="13">
        <v>1</v>
      </c>
      <c r="B23" s="13">
        <v>0</v>
      </c>
      <c r="C23" s="14">
        <v>187538060.84</v>
      </c>
      <c r="D23" s="14">
        <v>733508097.61</v>
      </c>
      <c r="E23" s="14">
        <v>205475640.21</v>
      </c>
      <c r="F23" s="14">
        <v>731267610.52</v>
      </c>
      <c r="G23" s="14">
        <v>456617095.82</v>
      </c>
      <c r="H23" s="14">
        <v>651113553.7</v>
      </c>
      <c r="I23" s="14">
        <v>2692019410.1026</v>
      </c>
    </row>
    <row r="24" spans="1:9" ht="12.75">
      <c r="A24" s="13">
        <v>1</v>
      </c>
      <c r="B24" s="13">
        <v>2</v>
      </c>
      <c r="C24" s="14">
        <v>2003246657.98</v>
      </c>
      <c r="D24" s="14">
        <v>2286374546.7</v>
      </c>
      <c r="E24" s="14">
        <v>2026708483.46</v>
      </c>
      <c r="F24" s="14">
        <v>2228208981.85</v>
      </c>
      <c r="G24" s="14">
        <v>1811285134.87</v>
      </c>
      <c r="H24" s="14">
        <v>2398047545.39</v>
      </c>
      <c r="I24" s="14">
        <v>9576582865.9573</v>
      </c>
    </row>
    <row r="25" spans="1:9" ht="12.75">
      <c r="A25" s="13">
        <v>0</v>
      </c>
      <c r="B25" s="13">
        <v>0</v>
      </c>
      <c r="C25" s="14">
        <v>170286147.82</v>
      </c>
      <c r="D25" s="14">
        <v>224903095.95</v>
      </c>
      <c r="E25" s="14">
        <v>157136984.93</v>
      </c>
      <c r="F25" s="14">
        <v>201594279.23</v>
      </c>
      <c r="G25" s="14">
        <v>112201425</v>
      </c>
      <c r="H25" s="14">
        <v>233243198.63</v>
      </c>
      <c r="I25" s="14">
        <v>1029081093.805</v>
      </c>
    </row>
    <row r="26" spans="1:9" ht="12.75">
      <c r="A26" s="13">
        <v>5</v>
      </c>
      <c r="B26" s="13">
        <v>1</v>
      </c>
      <c r="C26" s="14">
        <v>3313366300.76</v>
      </c>
      <c r="D26" s="14">
        <v>75422559.92</v>
      </c>
      <c r="E26" s="14">
        <v>3336759670.22</v>
      </c>
      <c r="F26" s="14">
        <v>31770337.17</v>
      </c>
      <c r="G26" s="14">
        <v>2945863961.87999</v>
      </c>
      <c r="H26" s="14">
        <v>22975479</v>
      </c>
      <c r="I26" s="14">
        <v>233312277.4145</v>
      </c>
    </row>
    <row r="27" spans="1:9" ht="12.75">
      <c r="A27" s="13">
        <v>0</v>
      </c>
      <c r="B27" s="13">
        <v>0</v>
      </c>
      <c r="C27" s="14">
        <v>512250</v>
      </c>
      <c r="D27" s="14">
        <v>0</v>
      </c>
      <c r="E27" s="14">
        <v>683000</v>
      </c>
      <c r="F27" s="14">
        <v>0</v>
      </c>
      <c r="G27" s="14">
        <v>1366000</v>
      </c>
      <c r="H27" s="14">
        <v>0</v>
      </c>
      <c r="I27" s="14">
        <v>0</v>
      </c>
    </row>
    <row r="28" spans="1:9" ht="12.75">
      <c r="A28" s="13">
        <v>10</v>
      </c>
      <c r="B28" s="13">
        <v>1</v>
      </c>
      <c r="C28" s="14">
        <v>948650220.62</v>
      </c>
      <c r="D28" s="14">
        <v>15417346.93</v>
      </c>
      <c r="E28" s="14">
        <v>922744702.200001</v>
      </c>
      <c r="F28" s="14">
        <v>13586382.71</v>
      </c>
      <c r="G28" s="14">
        <v>563307882.35</v>
      </c>
      <c r="H28" s="14">
        <v>15112868.48</v>
      </c>
      <c r="I28" s="14">
        <v>62379349.8385</v>
      </c>
    </row>
    <row r="29" spans="1:9" ht="12.75">
      <c r="A29" s="13">
        <v>1</v>
      </c>
      <c r="B29" s="13">
        <v>0</v>
      </c>
      <c r="C29" s="14">
        <v>361526782.92</v>
      </c>
      <c r="D29" s="14">
        <v>388486878.1</v>
      </c>
      <c r="E29" s="14">
        <v>376170950.5</v>
      </c>
      <c r="F29" s="14">
        <v>390690295.49</v>
      </c>
      <c r="G29" s="14">
        <v>356243588.89</v>
      </c>
      <c r="H29" s="14">
        <v>390299808.57</v>
      </c>
      <c r="I29" s="14">
        <v>1719183332.5732</v>
      </c>
    </row>
    <row r="30" spans="1:9" ht="12.75">
      <c r="A30" s="13">
        <v>1</v>
      </c>
      <c r="B30" s="13">
        <v>0</v>
      </c>
      <c r="C30" s="14">
        <v>149024780.39</v>
      </c>
      <c r="D30" s="14">
        <v>48192435.62</v>
      </c>
      <c r="E30" s="14">
        <v>149999809.95</v>
      </c>
      <c r="F30" s="14">
        <v>46683843.69</v>
      </c>
      <c r="G30" s="14">
        <v>91551503.42</v>
      </c>
      <c r="H30" s="14">
        <v>53181922.22</v>
      </c>
      <c r="I30" s="14">
        <v>254240556.37</v>
      </c>
    </row>
    <row r="31" spans="1:9" ht="12.75">
      <c r="A31" s="13">
        <v>40</v>
      </c>
      <c r="B31" s="13">
        <v>0</v>
      </c>
      <c r="C31" s="14">
        <v>535517571.43</v>
      </c>
      <c r="D31" s="14">
        <v>627994751.4</v>
      </c>
      <c r="E31" s="14">
        <v>556097773.37</v>
      </c>
      <c r="F31" s="14">
        <v>631879539.99</v>
      </c>
      <c r="G31" s="14">
        <v>476144372.63</v>
      </c>
      <c r="H31" s="14">
        <v>621793633.4</v>
      </c>
      <c r="I31" s="14">
        <v>1621303207.583</v>
      </c>
    </row>
  </sheetData>
  <sheetProtection/>
  <printOptions/>
  <pageMargins left="0.75" right="0.75" top="1" bottom="1" header="0.5" footer="0.5"/>
  <pageSetup horizontalDpi="600" verticalDpi="600" orientation="portrait" paperSize="9" r:id="rId1"/>
  <headerFooter alignWithMargins="0">
    <oddHeader>&amp;C&amp;A&amp;R&amp;"Arial,Regular"&amp;08&amp;KB3B3B3maib | public
document creat în cadrul băncii</oddHeader>
    <oddFooter>&amp;CPage &amp;P</oddFooter>
    <evenHeader>&amp;R&amp;"Arial,Regular"&amp;08&amp;KB3B3B3maib | public
document creat în cadrul băncii</evenHeader>
    <firstHeader>&amp;R&amp;"Arial,Regular"&amp;08&amp;KB3B3B3maib | public
document creat în cadrul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BJDTCD230922145035BJGMNPC00002838</dc:description>
  <cp:lastModifiedBy>MAIB</cp:lastModifiedBy>
  <dcterms:modified xsi:type="dcterms:W3CDTF">2022-09-23T11:50:38Z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de00627f-4556-40d4-b419-da6b8a59ba3b</vt:lpwstr>
  </property>
  <property fmtid="{D5CDD505-2E9C-101B-9397-08002B2CF9AE}" pid="3" name="bjSaver">
    <vt:lpwstr>QLv4drhWBYQztqxBZBSxaOj4sfUAK3Sh</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maib | public</vt:lpwstr>
  </property>
  <property fmtid="{D5CDD505-2E9C-101B-9397-08002B2CF9AE}" pid="7" name="bjClsUserRVM">
    <vt:lpwstr>[{"VisualMarkingType":1,"ShapeName":"","ApplyMarking":true}]</vt:lpwstr>
  </property>
  <property fmtid="{D5CDD505-2E9C-101B-9397-08002B2CF9AE}" pid="8" name="bjLabelHistoryID">
    <vt:lpwstr>{299EC655-3A5E-405C-9229-40864AEFD037}</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